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4245" tabRatio="374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<sst xmlns="http://schemas.openxmlformats.org/spreadsheetml/2006/main" count="82" uniqueCount="64">
  <si>
    <t xml:space="preserve"> </t>
  </si>
  <si>
    <t>BF</t>
  </si>
  <si>
    <t>Value of one Hatching egg</t>
  </si>
  <si>
    <t>Value of one Day-old chick</t>
  </si>
  <si>
    <t>N°</t>
  </si>
  <si>
    <t>NUMBER OF  PARENT STOCK OF 20 WEEK</t>
  </si>
  <si>
    <t xml:space="preserve">NUMBER OF HATCHING EGGS PER 20WEEKS PS </t>
  </si>
  <si>
    <t>ASSUMED MORTALITY</t>
  </si>
  <si>
    <t>ASSUMED HATCHIBILITY</t>
  </si>
  <si>
    <t>NUMBER OF  PARENT STOCK OF 64 WEEK</t>
  </si>
  <si>
    <t xml:space="preserve">AVERAGE AVAILABLE PS  </t>
  </si>
  <si>
    <t>NUMBER OF HATCHING EGGS PER AVERAGE AVAILABLE PS</t>
  </si>
  <si>
    <t>NEW MORTALITY</t>
  </si>
  <si>
    <t>LOWER MORTALITY</t>
  </si>
  <si>
    <t>TOTAL VALUE OF HATCHING EGGS</t>
  </si>
  <si>
    <t>EXTRA INCOME OUT OF LOWER MORTALITY</t>
  </si>
  <si>
    <t>N° OF  20 WEEKS OLD PARENT STOCK</t>
  </si>
  <si>
    <t>ACTUAL SITUATION</t>
  </si>
  <si>
    <t>NEW  SITUATION</t>
  </si>
  <si>
    <t xml:space="preserve">% MORE HATCHING EGGS </t>
  </si>
  <si>
    <t>MORE EGGS</t>
  </si>
  <si>
    <t>HATCHIBILITY</t>
  </si>
  <si>
    <t>NUMBER OF DAY OLD CHICKS</t>
  </si>
  <si>
    <t>TOTAL VALUE OF DAY-OLD CHICKS</t>
  </si>
  <si>
    <t>NEW HATCHIBILITY</t>
  </si>
  <si>
    <t>% BETTER HATCHIBILITY</t>
  </si>
  <si>
    <t>TOTAL NEW NUMBER OF DOCS</t>
  </si>
  <si>
    <t>TOTAL VALUE OF NEW DOCS</t>
  </si>
  <si>
    <t>MORTALITY</t>
  </si>
  <si>
    <t xml:space="preserve">EFFECT IN NUMBER </t>
  </si>
  <si>
    <t>VALUE OF ONE DAY OLD CHICK</t>
  </si>
  <si>
    <t>VALUE OF ONE HATCHING EGG</t>
  </si>
  <si>
    <t>INCREASE IN N° PER PS</t>
  </si>
  <si>
    <t>TOTAL NUMBER OF HATCHING  EGGS PER PS OF 20 WEEKS</t>
  </si>
  <si>
    <t xml:space="preserve">NEW NUMBER OF HATCHING EGGS </t>
  </si>
  <si>
    <t>FINANCIAL EFFECT OF LOWER MORTALITY</t>
  </si>
  <si>
    <t>FINANCIAL EFFECT OF MORE HATCHING EGGS</t>
  </si>
  <si>
    <t>FINANCIAL EFFECT OF BETTER HATCHIBILITY</t>
  </si>
  <si>
    <t>EXTRA INCOME OUT OF MORE HATCHING EGGS</t>
  </si>
  <si>
    <t>EXTRA INCOME OUT OF HIGHER HATCHIBILITY</t>
  </si>
  <si>
    <t>IMPROVEMENT IN % OF MORE HATCHING EGGS</t>
  </si>
  <si>
    <t>IMPROVEMENT IN % OF BETTER HATCHIBILITY</t>
  </si>
  <si>
    <t>SIMULATING EXTRA INCOME TROUGH  BETTER TECHNICAL  RESULTS</t>
  </si>
  <si>
    <t>NEW NUMBER OF HATCHING EGGS PER  HEN HOUSED</t>
  </si>
  <si>
    <t>$</t>
  </si>
  <si>
    <t xml:space="preserve">  </t>
  </si>
  <si>
    <t>EGGS*</t>
  </si>
  <si>
    <t>EGGS**</t>
  </si>
  <si>
    <t>DOC's***</t>
  </si>
  <si>
    <t xml:space="preserve">GRAND TOTAL PER YEAR </t>
  </si>
  <si>
    <t xml:space="preserve">* 1 % =  9 versus 10 %  //  ** 1% = FI.  125 versus 126,5 eggs hhoused // *** 1 % = FI 81 versus 80 % </t>
  </si>
  <si>
    <t>GRAND TOTAL OF  ABOVE  PER ROUND</t>
  </si>
  <si>
    <t>.=</t>
  </si>
  <si>
    <t xml:space="preserve">ACTUAL N° OF HATCHING EGGS PER 20 WEEKS PS </t>
  </si>
  <si>
    <t xml:space="preserve">ACTUAL MORTALITY  OF PS </t>
  </si>
  <si>
    <t>ACTUAL HATCHIBILITY</t>
  </si>
  <si>
    <t xml:space="preserve">NEW  AVERAGE AVAILABLE PS  </t>
  </si>
  <si>
    <t>NUMBER OF DAY OLD CHICKS HEN HOUSED</t>
  </si>
  <si>
    <t>EXTRA N° OF HATCHING EGGS</t>
  </si>
  <si>
    <t>NEW N° OF DOCS PER HEN HOUSED</t>
  </si>
  <si>
    <t>IMPROVEMENT IN % OF A LOWER MORTALITY  OF PS</t>
  </si>
  <si>
    <t>http://www.ift-poultry.com</t>
  </si>
  <si>
    <t>MAIL    FF@IFT-POULTRY.COM</t>
  </si>
  <si>
    <t>SIMUPS1 is a development of IFT</t>
  </si>
</sst>
</file>

<file path=xl/styles.xml><?xml version="1.0" encoding="utf-8"?>
<styleSheet xmlns="http://schemas.openxmlformats.org/spreadsheetml/2006/main">
  <numFmts count="6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BF&quot;#,##0;\-&quot;BF&quot;#,##0"/>
    <numFmt numFmtId="181" formatCode="&quot;BF&quot;#,##0;[Red]\-&quot;BF&quot;#,##0"/>
    <numFmt numFmtId="182" formatCode="&quot;BF&quot;#,##0.00;\-&quot;BF&quot;#,##0.00"/>
    <numFmt numFmtId="183" formatCode="&quot;BF&quot;#,##0.00;[Red]\-&quot;BF&quot;#,##0.00"/>
    <numFmt numFmtId="184" formatCode="_-&quot;BF&quot;* #,##0_-;\-&quot;BF&quot;* #,##0_-;_-&quot;BF&quot;* &quot;-&quot;_-;_-@_-"/>
    <numFmt numFmtId="185" formatCode="_-* #,##0_-;\-* #,##0_-;_-* &quot;-&quot;_-;_-@_-"/>
    <numFmt numFmtId="186" formatCode="_-&quot;BF&quot;* #,##0.00_-;\-&quot;BF&quot;* #,##0.00_-;_-&quot;BF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_-;\-* #,##0.0_-;_-* &quot;-&quot;??_-;_-@_-"/>
    <numFmt numFmtId="195" formatCode="_-* #,##0_-;\-* #,##0_-;_-* &quot;-&quot;??_-;_-@_-"/>
    <numFmt numFmtId="196" formatCode="0.0%"/>
    <numFmt numFmtId="197" formatCode="0.0000000000"/>
    <numFmt numFmtId="198" formatCode="0.0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-* #,##0.000_-;\-* #,##0.000_-;_-* &quot;-&quot;??_-;_-@_-"/>
    <numFmt numFmtId="207" formatCode="0.0"/>
    <numFmt numFmtId="208" formatCode="_-* #,##0.0000_-;\-* #,##0.0000_-;_-* &quot;-&quot;??_-;_-@_-"/>
    <numFmt numFmtId="209" formatCode="_-* #,##0.00000_-;\-* #,##0.00000_-;_-* &quot;-&quot;??_-;_-@_-"/>
    <numFmt numFmtId="210" formatCode="_-* #,##0.000000_-;\-* #,##0.000000_-;_-* &quot;-&quot;??_-;_-@_-"/>
    <numFmt numFmtId="211" formatCode="_-* #,##0.0000000_-;\-* #,##0.0000000_-;_-* &quot;-&quot;??_-;_-@_-"/>
    <numFmt numFmtId="212" formatCode="_-* #,##0.00000000_-;\-* #,##0.00000000_-;_-* &quot;-&quot;??_-;_-@_-"/>
    <numFmt numFmtId="213" formatCode="d\-m"/>
    <numFmt numFmtId="214" formatCode="d\ mmmm\ yyyy"/>
    <numFmt numFmtId="215" formatCode="d\-mmm"/>
    <numFmt numFmtId="216" formatCode="mmmm\-yy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sz val="10"/>
      <color indexed="43"/>
      <name val="Comic Sans MS"/>
      <family val="4"/>
    </font>
    <font>
      <sz val="8"/>
      <name val="Comic Sans MS"/>
      <family val="4"/>
    </font>
    <font>
      <b/>
      <sz val="14"/>
      <color indexed="12"/>
      <name val="Comic Sans MS"/>
      <family val="4"/>
    </font>
    <font>
      <b/>
      <i/>
      <sz val="14"/>
      <name val="Comic Sans MS"/>
      <family val="4"/>
    </font>
    <font>
      <b/>
      <sz val="12"/>
      <color indexed="12"/>
      <name val="Comic Sans MS"/>
      <family val="4"/>
    </font>
    <font>
      <b/>
      <sz val="8"/>
      <name val="Comic Sans MS"/>
      <family val="4"/>
    </font>
    <font>
      <i/>
      <sz val="10"/>
      <name val="Comic Sans MS"/>
      <family val="4"/>
    </font>
    <font>
      <sz val="14"/>
      <color indexed="12"/>
      <name val="Comic Sans MS"/>
      <family val="4"/>
    </font>
    <font>
      <sz val="12"/>
      <name val="Comic Sans MS"/>
      <family val="4"/>
    </font>
    <font>
      <b/>
      <sz val="12"/>
      <color indexed="8"/>
      <name val="Comic Sans MS"/>
      <family val="4"/>
    </font>
    <font>
      <b/>
      <sz val="12"/>
      <name val="Comic Sans MS"/>
      <family val="4"/>
    </font>
    <font>
      <b/>
      <sz val="11"/>
      <color indexed="8"/>
      <name val="Comic Sans MS"/>
      <family val="4"/>
    </font>
    <font>
      <b/>
      <sz val="12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205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95" fontId="2" fillId="33" borderId="0" xfId="45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187" fontId="5" fillId="34" borderId="0" xfId="45" applyFont="1" applyFill="1" applyBorder="1" applyAlignment="1">
      <alignment/>
    </xf>
    <xf numFmtId="195" fontId="4" fillId="34" borderId="0" xfId="45" applyNumberFormat="1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195" fontId="8" fillId="34" borderId="0" xfId="0" applyNumberFormat="1" applyFont="1" applyFill="1" applyBorder="1" applyAlignment="1">
      <alignment/>
    </xf>
    <xf numFmtId="205" fontId="2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/>
    </xf>
    <xf numFmtId="187" fontId="6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"/>
    </xf>
    <xf numFmtId="205" fontId="4" fillId="33" borderId="0" xfId="0" applyNumberFormat="1" applyFont="1" applyFill="1" applyBorder="1" applyAlignment="1">
      <alignment horizontal="center"/>
    </xf>
    <xf numFmtId="187" fontId="5" fillId="34" borderId="0" xfId="45" applyNumberFormat="1" applyFont="1" applyFill="1" applyBorder="1" applyAlignment="1">
      <alignment/>
    </xf>
    <xf numFmtId="195" fontId="5" fillId="34" borderId="0" xfId="45" applyNumberFormat="1" applyFont="1" applyFill="1" applyBorder="1" applyAlignment="1">
      <alignment/>
    </xf>
    <xf numFmtId="195" fontId="5" fillId="34" borderId="0" xfId="45" applyNumberFormat="1" applyFont="1" applyFill="1" applyBorder="1" applyAlignment="1">
      <alignment/>
    </xf>
    <xf numFmtId="10" fontId="5" fillId="34" borderId="0" xfId="0" applyNumberFormat="1" applyFont="1" applyFill="1" applyBorder="1" applyAlignment="1">
      <alignment/>
    </xf>
    <xf numFmtId="9" fontId="2" fillId="34" borderId="0" xfId="0" applyNumberFormat="1" applyFont="1" applyFill="1" applyBorder="1" applyAlignment="1">
      <alignment/>
    </xf>
    <xf numFmtId="195" fontId="2" fillId="34" borderId="0" xfId="45" applyNumberFormat="1" applyFont="1" applyFill="1" applyBorder="1" applyAlignment="1">
      <alignment/>
    </xf>
    <xf numFmtId="195" fontId="3" fillId="33" borderId="0" xfId="45" applyNumberFormat="1" applyFont="1" applyFill="1" applyBorder="1" applyAlignment="1">
      <alignment/>
    </xf>
    <xf numFmtId="195" fontId="3" fillId="34" borderId="0" xfId="0" applyNumberFormat="1" applyFont="1" applyFill="1" applyBorder="1" applyAlignment="1">
      <alignment/>
    </xf>
    <xf numFmtId="195" fontId="4" fillId="34" borderId="0" xfId="0" applyNumberFormat="1" applyFont="1" applyFill="1" applyBorder="1" applyAlignment="1">
      <alignment/>
    </xf>
    <xf numFmtId="216" fontId="2" fillId="33" borderId="0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right"/>
      <protection/>
    </xf>
    <xf numFmtId="0" fontId="17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187" fontId="10" fillId="35" borderId="0" xfId="45" applyNumberFormat="1" applyFont="1" applyFill="1" applyBorder="1" applyAlignment="1" applyProtection="1">
      <alignment horizontal="center"/>
      <protection locked="0"/>
    </xf>
    <xf numFmtId="187" fontId="10" fillId="35" borderId="0" xfId="45" applyFont="1" applyFill="1" applyBorder="1" applyAlignment="1" applyProtection="1">
      <alignment horizontal="center"/>
      <protection locked="0"/>
    </xf>
    <xf numFmtId="195" fontId="10" fillId="35" borderId="0" xfId="45" applyNumberFormat="1" applyFont="1" applyFill="1" applyBorder="1" applyAlignment="1" applyProtection="1">
      <alignment horizontal="center"/>
      <protection locked="0"/>
    </xf>
    <xf numFmtId="187" fontId="10" fillId="36" borderId="0" xfId="45" applyFont="1" applyFill="1" applyBorder="1" applyAlignment="1" applyProtection="1">
      <alignment horizontal="center"/>
      <protection locked="0"/>
    </xf>
    <xf numFmtId="10" fontId="10" fillId="36" borderId="0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 horizontal="center"/>
      <protection/>
    </xf>
    <xf numFmtId="10" fontId="10" fillId="35" borderId="0" xfId="0" applyNumberFormat="1" applyFont="1" applyFill="1" applyBorder="1" applyAlignment="1" applyProtection="1">
      <alignment horizontal="center"/>
      <protection locked="0"/>
    </xf>
    <xf numFmtId="0" fontId="3" fillId="37" borderId="0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195" fontId="15" fillId="37" borderId="0" xfId="45" applyNumberFormat="1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/>
      <protection/>
    </xf>
    <xf numFmtId="195" fontId="15" fillId="37" borderId="0" xfId="0" applyNumberFormat="1" applyFont="1" applyFill="1" applyBorder="1" applyAlignment="1" applyProtection="1">
      <alignment horizontal="center"/>
      <protection/>
    </xf>
    <xf numFmtId="195" fontId="15" fillId="37" borderId="11" xfId="0" applyNumberFormat="1" applyFont="1" applyFill="1" applyBorder="1" applyAlignment="1" applyProtection="1">
      <alignment horizontal="left"/>
      <protection/>
    </xf>
    <xf numFmtId="206" fontId="13" fillId="37" borderId="0" xfId="0" applyNumberFormat="1" applyFont="1" applyFill="1" applyBorder="1" applyAlignment="1" applyProtection="1">
      <alignment horizontal="left"/>
      <protection/>
    </xf>
    <xf numFmtId="195" fontId="2" fillId="38" borderId="0" xfId="45" applyNumberFormat="1" applyFont="1" applyFill="1" applyBorder="1" applyAlignment="1">
      <alignment/>
    </xf>
    <xf numFmtId="2" fontId="2" fillId="38" borderId="0" xfId="0" applyNumberFormat="1" applyFont="1" applyFill="1" applyBorder="1" applyAlignment="1">
      <alignment/>
    </xf>
    <xf numFmtId="195" fontId="3" fillId="39" borderId="0" xfId="45" applyNumberFormat="1" applyFont="1" applyFill="1" applyBorder="1" applyAlignment="1">
      <alignment/>
    </xf>
    <xf numFmtId="195" fontId="5" fillId="38" borderId="0" xfId="45" applyNumberFormat="1" applyFont="1" applyFill="1" applyBorder="1" applyAlignment="1">
      <alignment/>
    </xf>
    <xf numFmtId="9" fontId="5" fillId="38" borderId="0" xfId="54" applyFont="1" applyFill="1" applyBorder="1" applyAlignment="1">
      <alignment/>
    </xf>
    <xf numFmtId="187" fontId="5" fillId="38" borderId="0" xfId="45" applyFont="1" applyFill="1" applyBorder="1" applyAlignment="1">
      <alignment/>
    </xf>
    <xf numFmtId="195" fontId="4" fillId="38" borderId="0" xfId="45" applyNumberFormat="1" applyFont="1" applyFill="1" applyBorder="1" applyAlignment="1">
      <alignment/>
    </xf>
    <xf numFmtId="0" fontId="5" fillId="40" borderId="0" xfId="0" applyFont="1" applyFill="1" applyBorder="1" applyAlignment="1">
      <alignment/>
    </xf>
    <xf numFmtId="195" fontId="5" fillId="40" borderId="0" xfId="45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195" fontId="4" fillId="40" borderId="0" xfId="45" applyNumberFormat="1" applyFont="1" applyFill="1" applyBorder="1" applyAlignment="1">
      <alignment/>
    </xf>
    <xf numFmtId="195" fontId="2" fillId="41" borderId="0" xfId="0" applyNumberFormat="1" applyFont="1" applyFill="1" applyBorder="1" applyAlignment="1">
      <alignment/>
    </xf>
    <xf numFmtId="9" fontId="2" fillId="41" borderId="0" xfId="0" applyNumberFormat="1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2" borderId="0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195" fontId="5" fillId="42" borderId="0" xfId="45" applyNumberFormat="1" applyFont="1" applyFill="1" applyBorder="1" applyAlignment="1">
      <alignment/>
    </xf>
    <xf numFmtId="195" fontId="4" fillId="42" borderId="0" xfId="45" applyNumberFormat="1" applyFont="1" applyFill="1" applyBorder="1" applyAlignment="1">
      <alignment/>
    </xf>
    <xf numFmtId="0" fontId="2" fillId="43" borderId="0" xfId="0" applyFont="1" applyFill="1" applyBorder="1" applyAlignment="1">
      <alignment/>
    </xf>
    <xf numFmtId="187" fontId="5" fillId="43" borderId="0" xfId="45" applyFont="1" applyFill="1" applyBorder="1" applyAlignment="1">
      <alignment/>
    </xf>
    <xf numFmtId="0" fontId="4" fillId="43" borderId="0" xfId="0" applyFont="1" applyFill="1" applyBorder="1" applyAlignment="1">
      <alignment/>
    </xf>
    <xf numFmtId="195" fontId="5" fillId="43" borderId="0" xfId="45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10" fontId="10" fillId="35" borderId="13" xfId="0" applyNumberFormat="1" applyFont="1" applyFill="1" applyBorder="1" applyAlignment="1" applyProtection="1">
      <alignment horizontal="center"/>
      <protection locked="0"/>
    </xf>
    <xf numFmtId="0" fontId="18" fillId="33" borderId="13" xfId="0" applyFont="1" applyFill="1" applyBorder="1" applyAlignment="1" applyProtection="1">
      <alignment horizontal="center"/>
      <protection/>
    </xf>
    <xf numFmtId="187" fontId="13" fillId="37" borderId="13" xfId="0" applyNumberFormat="1" applyFont="1" applyFill="1" applyBorder="1" applyAlignment="1" applyProtection="1">
      <alignment horizontal="left"/>
      <protection/>
    </xf>
    <xf numFmtId="0" fontId="15" fillId="33" borderId="14" xfId="0" applyFont="1" applyFill="1" applyBorder="1" applyAlignment="1" applyProtection="1">
      <alignment/>
      <protection/>
    </xf>
    <xf numFmtId="0" fontId="12" fillId="33" borderId="15" xfId="0" applyFont="1" applyFill="1" applyBorder="1" applyAlignment="1">
      <alignment/>
    </xf>
    <xf numFmtId="0" fontId="15" fillId="33" borderId="16" xfId="0" applyFont="1" applyFill="1" applyBorder="1" applyAlignment="1" applyProtection="1">
      <alignment/>
      <protection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right"/>
      <protection/>
    </xf>
    <xf numFmtId="10" fontId="10" fillId="35" borderId="18" xfId="0" applyNumberFormat="1" applyFont="1" applyFill="1" applyBorder="1" applyAlignment="1" applyProtection="1">
      <alignment horizontal="center"/>
      <protection locked="0"/>
    </xf>
    <xf numFmtId="0" fontId="18" fillId="33" borderId="18" xfId="0" applyFont="1" applyFill="1" applyBorder="1" applyAlignment="1" applyProtection="1">
      <alignment horizontal="center"/>
      <protection/>
    </xf>
    <xf numFmtId="206" fontId="13" fillId="37" borderId="18" xfId="0" applyNumberFormat="1" applyFont="1" applyFill="1" applyBorder="1" applyAlignment="1" applyProtection="1">
      <alignment horizontal="left"/>
      <protection/>
    </xf>
    <xf numFmtId="0" fontId="15" fillId="33" borderId="19" xfId="0" applyFont="1" applyFill="1" applyBorder="1" applyAlignment="1" applyProtection="1">
      <alignment/>
      <protection/>
    </xf>
    <xf numFmtId="187" fontId="5" fillId="43" borderId="0" xfId="45" applyNumberFormat="1" applyFont="1" applyFill="1" applyBorder="1" applyAlignment="1">
      <alignment/>
    </xf>
    <xf numFmtId="0" fontId="3" fillId="43" borderId="0" xfId="0" applyFont="1" applyFill="1" applyBorder="1" applyAlignment="1">
      <alignment horizontal="right"/>
    </xf>
    <xf numFmtId="187" fontId="20" fillId="43" borderId="0" xfId="0" applyNumberFormat="1" applyFont="1" applyFill="1" applyBorder="1" applyAlignment="1">
      <alignment/>
    </xf>
    <xf numFmtId="187" fontId="21" fillId="43" borderId="0" xfId="0" applyNumberFormat="1" applyFont="1" applyFill="1" applyBorder="1" applyAlignment="1">
      <alignment horizontal="center"/>
    </xf>
    <xf numFmtId="0" fontId="21" fillId="43" borderId="0" xfId="0" applyFont="1" applyFill="1" applyBorder="1" applyAlignment="1">
      <alignment/>
    </xf>
    <xf numFmtId="206" fontId="20" fillId="43" borderId="0" xfId="0" applyNumberFormat="1" applyFont="1" applyFill="1" applyBorder="1" applyAlignment="1">
      <alignment horizontal="center"/>
    </xf>
    <xf numFmtId="206" fontId="20" fillId="43" borderId="0" xfId="45" applyNumberFormat="1" applyFont="1" applyFill="1" applyBorder="1" applyAlignment="1">
      <alignment horizontal="center"/>
    </xf>
    <xf numFmtId="195" fontId="2" fillId="43" borderId="0" xfId="45" applyNumberFormat="1" applyFont="1" applyFill="1" applyBorder="1" applyAlignment="1">
      <alignment/>
    </xf>
    <xf numFmtId="187" fontId="2" fillId="37" borderId="0" xfId="0" applyNumberFormat="1" applyFont="1" applyFill="1" applyBorder="1" applyAlignment="1">
      <alignment/>
    </xf>
    <xf numFmtId="0" fontId="5" fillId="43" borderId="0" xfId="0" applyFont="1" applyFill="1" applyBorder="1" applyAlignment="1">
      <alignment/>
    </xf>
    <xf numFmtId="187" fontId="5" fillId="43" borderId="0" xfId="45" applyFont="1" applyFill="1" applyBorder="1" applyAlignment="1">
      <alignment/>
    </xf>
    <xf numFmtId="187" fontId="5" fillId="43" borderId="0" xfId="0" applyNumberFormat="1" applyFont="1" applyFill="1" applyBorder="1" applyAlignment="1">
      <alignment/>
    </xf>
    <xf numFmtId="195" fontId="22" fillId="34" borderId="11" xfId="45" applyNumberFormat="1" applyFont="1" applyFill="1" applyBorder="1" applyAlignment="1">
      <alignment/>
    </xf>
    <xf numFmtId="0" fontId="2" fillId="44" borderId="0" xfId="0" applyFont="1" applyFill="1" applyBorder="1" applyAlignment="1">
      <alignment/>
    </xf>
    <xf numFmtId="195" fontId="3" fillId="45" borderId="0" xfId="45" applyNumberFormat="1" applyFont="1" applyFill="1" applyBorder="1" applyAlignment="1">
      <alignment/>
    </xf>
    <xf numFmtId="195" fontId="4" fillId="44" borderId="0" xfId="45" applyNumberFormat="1" applyFont="1" applyFill="1" applyBorder="1" applyAlignment="1">
      <alignment/>
    </xf>
    <xf numFmtId="0" fontId="4" fillId="44" borderId="0" xfId="0" applyFont="1" applyFill="1" applyBorder="1" applyAlignment="1">
      <alignment/>
    </xf>
    <xf numFmtId="187" fontId="5" fillId="44" borderId="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10" fontId="2" fillId="38" borderId="18" xfId="0" applyNumberFormat="1" applyFont="1" applyFill="1" applyBorder="1" applyAlignment="1">
      <alignment/>
    </xf>
    <xf numFmtId="0" fontId="5" fillId="40" borderId="18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9" fontId="5" fillId="42" borderId="18" xfId="0" applyNumberFormat="1" applyFont="1" applyFill="1" applyBorder="1" applyAlignment="1">
      <alignment/>
    </xf>
    <xf numFmtId="0" fontId="2" fillId="39" borderId="18" xfId="0" applyFont="1" applyFill="1" applyBorder="1" applyAlignment="1">
      <alignment/>
    </xf>
    <xf numFmtId="9" fontId="5" fillId="40" borderId="18" xfId="0" applyNumberFormat="1" applyFont="1" applyFill="1" applyBorder="1" applyAlignment="1">
      <alignment/>
    </xf>
    <xf numFmtId="9" fontId="6" fillId="42" borderId="18" xfId="54" applyFont="1" applyFill="1" applyBorder="1" applyAlignment="1">
      <alignment/>
    </xf>
    <xf numFmtId="195" fontId="0" fillId="41" borderId="18" xfId="45" applyNumberFormat="1" applyFont="1" applyFill="1" applyBorder="1" applyAlignment="1">
      <alignment/>
    </xf>
    <xf numFmtId="9" fontId="6" fillId="40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10" fontId="6" fillId="39" borderId="18" xfId="54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0" fontId="2" fillId="38" borderId="10" xfId="0" applyNumberFormat="1" applyFont="1" applyFill="1" applyBorder="1" applyAlignment="1">
      <alignment/>
    </xf>
    <xf numFmtId="0" fontId="23" fillId="35" borderId="0" xfId="0" applyFont="1" applyFill="1" applyBorder="1" applyAlignment="1" applyProtection="1">
      <alignment horizontal="center"/>
      <protection locked="0"/>
    </xf>
    <xf numFmtId="0" fontId="15" fillId="37" borderId="0" xfId="0" applyFont="1" applyFill="1" applyBorder="1" applyAlignment="1" applyProtection="1">
      <alignment horizontal="center"/>
      <protection/>
    </xf>
    <xf numFmtId="0" fontId="15" fillId="37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14" fillId="33" borderId="11" xfId="0" applyFont="1" applyFill="1" applyBorder="1" applyAlignment="1" applyProtection="1">
      <alignment horizontal="center"/>
      <protection/>
    </xf>
    <xf numFmtId="0" fontId="21" fillId="33" borderId="22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5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39</xdr:row>
      <xdr:rowOff>142875</xdr:rowOff>
    </xdr:from>
    <xdr:to>
      <xdr:col>7</xdr:col>
      <xdr:colOff>19050</xdr:colOff>
      <xdr:row>42</xdr:row>
      <xdr:rowOff>9525</xdr:rowOff>
    </xdr:to>
    <xdr:sp>
      <xdr:nvSpPr>
        <xdr:cNvPr id="1" name="Line 5"/>
        <xdr:cNvSpPr>
          <a:spLocks/>
        </xdr:cNvSpPr>
      </xdr:nvSpPr>
      <xdr:spPr>
        <a:xfrm>
          <a:off x="4667250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942975</xdr:colOff>
      <xdr:row>41</xdr:row>
      <xdr:rowOff>19050</xdr:rowOff>
    </xdr:from>
    <xdr:to>
      <xdr:col>9</xdr:col>
      <xdr:colOff>0</xdr:colOff>
      <xdr:row>42</xdr:row>
      <xdr:rowOff>9525</xdr:rowOff>
    </xdr:to>
    <xdr:sp>
      <xdr:nvSpPr>
        <xdr:cNvPr id="2" name="Line 6"/>
        <xdr:cNvSpPr>
          <a:spLocks/>
        </xdr:cNvSpPr>
      </xdr:nvSpPr>
      <xdr:spPr>
        <a:xfrm flipH="1">
          <a:off x="67341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41</xdr:row>
      <xdr:rowOff>0</xdr:rowOff>
    </xdr:from>
    <xdr:to>
      <xdr:col>7</xdr:col>
      <xdr:colOff>542925</xdr:colOff>
      <xdr:row>41</xdr:row>
      <xdr:rowOff>171450</xdr:rowOff>
    </xdr:to>
    <xdr:sp>
      <xdr:nvSpPr>
        <xdr:cNvPr id="3" name="Line 7"/>
        <xdr:cNvSpPr>
          <a:spLocks/>
        </xdr:cNvSpPr>
      </xdr:nvSpPr>
      <xdr:spPr>
        <a:xfrm>
          <a:off x="660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46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219075" y="180975"/>
          <a:ext cx="83153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7</xdr:col>
      <xdr:colOff>0</xdr:colOff>
      <xdr:row>55</xdr:row>
      <xdr:rowOff>0</xdr:rowOff>
    </xdr:to>
    <xdr:sp>
      <xdr:nvSpPr>
        <xdr:cNvPr id="5" name="Rectangle 26"/>
        <xdr:cNvSpPr>
          <a:spLocks/>
        </xdr:cNvSpPr>
      </xdr:nvSpPr>
      <xdr:spPr>
        <a:xfrm>
          <a:off x="219075" y="647700"/>
          <a:ext cx="5572125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9</xdr:col>
      <xdr:colOff>0</xdr:colOff>
      <xdr:row>60</xdr:row>
      <xdr:rowOff>0</xdr:rowOff>
    </xdr:to>
    <xdr:sp>
      <xdr:nvSpPr>
        <xdr:cNvPr id="6" name="Rectangle 27"/>
        <xdr:cNvSpPr>
          <a:spLocks/>
        </xdr:cNvSpPr>
      </xdr:nvSpPr>
      <xdr:spPr>
        <a:xfrm>
          <a:off x="219075" y="2419350"/>
          <a:ext cx="741997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7</xdr:col>
      <xdr:colOff>0</xdr:colOff>
      <xdr:row>65</xdr:row>
      <xdr:rowOff>0</xdr:rowOff>
    </xdr:to>
    <xdr:sp>
      <xdr:nvSpPr>
        <xdr:cNvPr id="7" name="Rectangle 28"/>
        <xdr:cNvSpPr>
          <a:spLocks/>
        </xdr:cNvSpPr>
      </xdr:nvSpPr>
      <xdr:spPr>
        <a:xfrm>
          <a:off x="219075" y="3419475"/>
          <a:ext cx="557212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9</xdr:col>
      <xdr:colOff>0</xdr:colOff>
      <xdr:row>52</xdr:row>
      <xdr:rowOff>0</xdr:rowOff>
    </xdr:to>
    <xdr:sp>
      <xdr:nvSpPr>
        <xdr:cNvPr id="8" name="Rectangle 29"/>
        <xdr:cNvSpPr>
          <a:spLocks/>
        </xdr:cNvSpPr>
      </xdr:nvSpPr>
      <xdr:spPr>
        <a:xfrm>
          <a:off x="6734175" y="895350"/>
          <a:ext cx="9048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0</xdr:colOff>
      <xdr:row>67</xdr:row>
      <xdr:rowOff>0</xdr:rowOff>
    </xdr:to>
    <xdr:sp>
      <xdr:nvSpPr>
        <xdr:cNvPr id="9" name="Rectangle 31"/>
        <xdr:cNvSpPr>
          <a:spLocks/>
        </xdr:cNvSpPr>
      </xdr:nvSpPr>
      <xdr:spPr>
        <a:xfrm>
          <a:off x="219075" y="4505325"/>
          <a:ext cx="5572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200025</xdr:rowOff>
    </xdr:from>
    <xdr:to>
      <xdr:col>6</xdr:col>
      <xdr:colOff>419100</xdr:colOff>
      <xdr:row>20</xdr:row>
      <xdr:rowOff>28575</xdr:rowOff>
    </xdr:to>
    <xdr:sp>
      <xdr:nvSpPr>
        <xdr:cNvPr id="10" name="Line 32"/>
        <xdr:cNvSpPr>
          <a:spLocks/>
        </xdr:cNvSpPr>
      </xdr:nvSpPr>
      <xdr:spPr>
        <a:xfrm flipV="1">
          <a:off x="5334000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9525</xdr:rowOff>
    </xdr:from>
    <xdr:to>
      <xdr:col>9</xdr:col>
      <xdr:colOff>9525</xdr:colOff>
      <xdr:row>20</xdr:row>
      <xdr:rowOff>0</xdr:rowOff>
    </xdr:to>
    <xdr:sp>
      <xdr:nvSpPr>
        <xdr:cNvPr id="11" name="Line 33"/>
        <xdr:cNvSpPr>
          <a:spLocks/>
        </xdr:cNvSpPr>
      </xdr:nvSpPr>
      <xdr:spPr>
        <a:xfrm flipV="1">
          <a:off x="673417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61</xdr:row>
      <xdr:rowOff>123825</xdr:rowOff>
    </xdr:from>
    <xdr:to>
      <xdr:col>9</xdr:col>
      <xdr:colOff>695325</xdr:colOff>
      <xdr:row>66</xdr:row>
      <xdr:rowOff>104775</xdr:rowOff>
    </xdr:to>
    <xdr:pic>
      <xdr:nvPicPr>
        <xdr:cNvPr id="1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354330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2"/>
  <sheetViews>
    <sheetView tabSelected="1" zoomScale="80" zoomScaleNormal="80" zoomScalePageLayoutView="0" workbookViewId="0" topLeftCell="A48">
      <selection activeCell="I52" sqref="I52"/>
    </sheetView>
  </sheetViews>
  <sheetFormatPr defaultColWidth="9.140625" defaultRowHeight="12.75"/>
  <cols>
    <col min="1" max="1" width="3.28125" style="1" customWidth="1"/>
    <col min="2" max="2" width="2.57421875" style="1" customWidth="1"/>
    <col min="3" max="4" width="1.57421875" style="1" customWidth="1"/>
    <col min="5" max="5" width="47.28125" style="1" customWidth="1"/>
    <col min="6" max="6" width="23.57421875" style="1" customWidth="1"/>
    <col min="7" max="7" width="7.00390625" style="1" customWidth="1"/>
    <col min="8" max="8" width="14.140625" style="1" customWidth="1"/>
    <col min="9" max="9" width="13.57421875" style="1" customWidth="1"/>
    <col min="10" max="10" width="13.421875" style="1" customWidth="1"/>
    <col min="11" max="11" width="3.00390625" style="1" customWidth="1"/>
    <col min="12" max="12" width="1.8515625" style="1" customWidth="1"/>
    <col min="13" max="13" width="19.57421875" style="1" customWidth="1"/>
    <col min="14" max="16384" width="9.140625" style="1" customWidth="1"/>
  </cols>
  <sheetData>
    <row r="1" spans="3:10" ht="15" hidden="1">
      <c r="C1" s="4"/>
      <c r="D1" s="4"/>
      <c r="E1" s="4"/>
      <c r="F1" s="4"/>
      <c r="G1" s="4"/>
      <c r="H1" s="4"/>
      <c r="I1" s="4"/>
      <c r="J1" s="4"/>
    </row>
    <row r="2" spans="3:10" ht="15" hidden="1">
      <c r="C2" s="4"/>
      <c r="D2" s="4"/>
      <c r="E2" s="1" t="s">
        <v>2</v>
      </c>
      <c r="F2" s="26">
        <f>+F50</f>
        <v>0.15</v>
      </c>
      <c r="G2" s="5" t="s">
        <v>1</v>
      </c>
      <c r="H2" s="2"/>
      <c r="I2" s="3"/>
      <c r="J2" s="4"/>
    </row>
    <row r="3" spans="3:10" ht="15" hidden="1">
      <c r="C3" s="4"/>
      <c r="D3" s="4"/>
      <c r="E3" s="1" t="s">
        <v>3</v>
      </c>
      <c r="F3" s="26">
        <f>+F51</f>
        <v>0.25</v>
      </c>
      <c r="G3" s="5" t="s">
        <v>1</v>
      </c>
      <c r="H3" s="2"/>
      <c r="I3" s="3"/>
      <c r="J3" s="4"/>
    </row>
    <row r="4" spans="3:10" ht="15" hidden="1">
      <c r="C4" s="4"/>
      <c r="D4" s="4"/>
      <c r="E4" s="1" t="s">
        <v>16</v>
      </c>
      <c r="F4" s="6">
        <f>+F52</f>
        <v>65000</v>
      </c>
      <c r="G4" s="5"/>
      <c r="H4" s="2"/>
      <c r="I4" s="3"/>
      <c r="J4" s="4"/>
    </row>
    <row r="5" spans="3:10" ht="15" hidden="1">
      <c r="C5" s="4"/>
      <c r="D5" s="4"/>
      <c r="F5" s="6"/>
      <c r="G5" s="5"/>
      <c r="H5" s="2"/>
      <c r="I5" s="3"/>
      <c r="J5" s="4"/>
    </row>
    <row r="6" spans="3:11" ht="16.5" hidden="1">
      <c r="C6" s="4"/>
      <c r="D6" s="4"/>
      <c r="E6" s="27" t="s">
        <v>17</v>
      </c>
      <c r="F6" s="28" t="s">
        <v>28</v>
      </c>
      <c r="G6" s="5"/>
      <c r="H6" s="29" t="s">
        <v>20</v>
      </c>
      <c r="I6" s="7"/>
      <c r="J6" s="11" t="s">
        <v>21</v>
      </c>
      <c r="K6" s="8"/>
    </row>
    <row r="7" spans="3:13" ht="15" hidden="1">
      <c r="C7" s="4"/>
      <c r="D7" s="4"/>
      <c r="E7" s="112" t="s">
        <v>6</v>
      </c>
      <c r="F7" s="113">
        <f>F53</f>
        <v>125</v>
      </c>
      <c r="G7" s="84"/>
      <c r="H7" s="103">
        <f>+F30</f>
        <v>125.6578947368421</v>
      </c>
      <c r="I7" s="112"/>
      <c r="J7" s="114">
        <f>+H30</f>
        <v>126.91447368421052</v>
      </c>
      <c r="K7" s="9"/>
      <c r="M7" s="1" t="s">
        <v>0</v>
      </c>
    </row>
    <row r="8" spans="3:10" ht="15" hidden="1">
      <c r="C8" s="4"/>
      <c r="D8" s="4"/>
      <c r="E8" s="9" t="s">
        <v>33</v>
      </c>
      <c r="F8" s="31">
        <f>+F11*F7</f>
        <v>8125000</v>
      </c>
      <c r="G8" s="4"/>
      <c r="H8" s="69">
        <f>H11*H7</f>
        <v>8167763.157894736</v>
      </c>
      <c r="I8" s="9"/>
      <c r="J8" s="77">
        <f>+H31</f>
        <v>8249440.789473684</v>
      </c>
    </row>
    <row r="9" spans="3:10" ht="15" hidden="1">
      <c r="C9" s="4"/>
      <c r="D9" s="4"/>
      <c r="E9" s="9" t="s">
        <v>7</v>
      </c>
      <c r="F9" s="33">
        <f>F54</f>
        <v>0.1</v>
      </c>
      <c r="G9" s="4"/>
      <c r="H9" s="70" t="s">
        <v>0</v>
      </c>
      <c r="I9" s="9"/>
      <c r="J9" s="75"/>
    </row>
    <row r="10" spans="3:10" ht="17.25" hidden="1" thickBot="1">
      <c r="C10" s="4"/>
      <c r="D10" s="4"/>
      <c r="E10" s="4" t="s">
        <v>8</v>
      </c>
      <c r="F10" s="34" t="s">
        <v>0</v>
      </c>
      <c r="G10" s="10"/>
      <c r="H10" s="70" t="str">
        <f>F10</f>
        <v> </v>
      </c>
      <c r="I10" s="9"/>
      <c r="J10" s="78">
        <f>F55</f>
        <v>0.8</v>
      </c>
    </row>
    <row r="11" spans="3:10" ht="18.75" hidden="1" thickBot="1">
      <c r="C11" s="4"/>
      <c r="D11" s="4"/>
      <c r="E11" s="9" t="s">
        <v>5</v>
      </c>
      <c r="F11" s="115">
        <f>+F4</f>
        <v>65000</v>
      </c>
      <c r="G11" s="4"/>
      <c r="H11" s="69">
        <f>F11</f>
        <v>65000</v>
      </c>
      <c r="I11" s="9"/>
      <c r="J11" s="77">
        <f>H11</f>
        <v>65000</v>
      </c>
    </row>
    <row r="12" spans="3:11" ht="16.5" hidden="1">
      <c r="C12" s="4"/>
      <c r="D12" s="4"/>
      <c r="E12" s="4" t="s">
        <v>9</v>
      </c>
      <c r="F12" s="35">
        <f>+F11-(F11*F9)</f>
        <v>58500</v>
      </c>
      <c r="G12" s="4"/>
      <c r="H12" s="69">
        <f>F12</f>
        <v>58500</v>
      </c>
      <c r="I12" s="11"/>
      <c r="J12" s="79"/>
      <c r="K12" s="11"/>
    </row>
    <row r="13" spans="3:11" ht="16.5" hidden="1">
      <c r="C13" s="4"/>
      <c r="D13" s="4"/>
      <c r="E13" s="4" t="s">
        <v>10</v>
      </c>
      <c r="F13" s="35">
        <f>(F11+F12)/2</f>
        <v>61750</v>
      </c>
      <c r="G13" s="4"/>
      <c r="H13" s="69">
        <f>+F28</f>
        <v>62075</v>
      </c>
      <c r="I13" s="11"/>
      <c r="J13" s="79"/>
      <c r="K13" s="11"/>
    </row>
    <row r="14" spans="3:11" ht="16.5" hidden="1">
      <c r="C14" s="4"/>
      <c r="D14" s="4"/>
      <c r="E14" s="4" t="s">
        <v>11</v>
      </c>
      <c r="F14" s="12">
        <f>+F8/F13</f>
        <v>131.57894736842104</v>
      </c>
      <c r="G14" s="4"/>
      <c r="H14" s="71">
        <f>H8/H13</f>
        <v>131.57894736842104</v>
      </c>
      <c r="I14" s="11"/>
      <c r="J14" s="79"/>
      <c r="K14" s="11"/>
    </row>
    <row r="15" spans="3:11" ht="16.5" hidden="1">
      <c r="C15" s="4"/>
      <c r="D15" s="4"/>
      <c r="E15" s="4" t="s">
        <v>14</v>
      </c>
      <c r="F15" s="36">
        <f>+F8*F2</f>
        <v>1218750</v>
      </c>
      <c r="G15" s="4" t="s">
        <v>0</v>
      </c>
      <c r="H15" s="72">
        <f>H8*F2</f>
        <v>1225164.4736842103</v>
      </c>
      <c r="I15" s="11"/>
      <c r="J15" s="79"/>
      <c r="K15" s="11"/>
    </row>
    <row r="16" spans="3:11" ht="16.5" hidden="1">
      <c r="C16" s="4"/>
      <c r="D16" s="4"/>
      <c r="E16" s="84" t="s">
        <v>22</v>
      </c>
      <c r="F16" s="110">
        <f>+F8*J10</f>
        <v>6500000</v>
      </c>
      <c r="G16" s="84"/>
      <c r="H16" s="85"/>
      <c r="I16" s="86"/>
      <c r="J16" s="87">
        <f>+J8*J10</f>
        <v>6599552.631578947</v>
      </c>
      <c r="K16" s="11"/>
    </row>
    <row r="17" spans="3:11" ht="16.5" hidden="1">
      <c r="C17" s="4"/>
      <c r="D17" s="4"/>
      <c r="E17" s="4" t="s">
        <v>57</v>
      </c>
      <c r="F17" s="12">
        <f>+F16/F11</f>
        <v>100</v>
      </c>
      <c r="G17" s="4"/>
      <c r="H17" s="13"/>
      <c r="I17" s="11"/>
      <c r="J17" s="30">
        <f>+J16/J11</f>
        <v>101.53157894736842</v>
      </c>
      <c r="K17" s="11"/>
    </row>
    <row r="18" spans="3:11" ht="16.5" hidden="1">
      <c r="C18" s="4"/>
      <c r="D18" s="4"/>
      <c r="E18" s="4" t="s">
        <v>23</v>
      </c>
      <c r="F18" s="35">
        <f>+F16*F3</f>
        <v>1625000</v>
      </c>
      <c r="G18" s="4"/>
      <c r="H18" s="13"/>
      <c r="I18" s="11"/>
      <c r="J18" s="76">
        <f>+J16*F3</f>
        <v>1649888.1578947369</v>
      </c>
      <c r="K18" s="11"/>
    </row>
    <row r="19" spans="3:11" ht="16.5" hidden="1">
      <c r="C19" s="4"/>
      <c r="D19" s="4"/>
      <c r="E19" s="4"/>
      <c r="F19" s="12"/>
      <c r="G19" s="4"/>
      <c r="H19" s="13"/>
      <c r="I19" s="11"/>
      <c r="J19" s="14"/>
      <c r="K19" s="11"/>
    </row>
    <row r="20" spans="3:11" ht="16.5" hidden="1">
      <c r="C20" s="4"/>
      <c r="D20" s="4"/>
      <c r="E20" s="27" t="s">
        <v>18</v>
      </c>
      <c r="G20" s="4"/>
      <c r="H20" s="9"/>
      <c r="I20" s="11"/>
      <c r="J20" s="11"/>
      <c r="K20" s="11"/>
    </row>
    <row r="21" spans="3:11" ht="16.5" hidden="1">
      <c r="C21" s="4"/>
      <c r="D21" s="4"/>
      <c r="E21" s="131" t="s">
        <v>13</v>
      </c>
      <c r="F21" s="132">
        <f>F58</f>
        <v>0.01</v>
      </c>
      <c r="G21" s="4"/>
      <c r="H21" s="73"/>
      <c r="I21" s="11"/>
      <c r="J21" s="80"/>
      <c r="K21" s="11"/>
    </row>
    <row r="22" spans="3:11" ht="16.5" hidden="1">
      <c r="C22" s="4"/>
      <c r="D22" s="4"/>
      <c r="E22" s="133" t="s">
        <v>12</v>
      </c>
      <c r="F22" s="134">
        <f>+F9-F21</f>
        <v>0.09000000000000001</v>
      </c>
      <c r="G22" s="4"/>
      <c r="H22" s="73"/>
      <c r="I22" s="11"/>
      <c r="J22" s="80"/>
      <c r="K22" s="11"/>
    </row>
    <row r="23" spans="3:11" ht="16.5" hidden="1">
      <c r="C23" s="4"/>
      <c r="D23" s="4"/>
      <c r="E23" s="121" t="s">
        <v>19</v>
      </c>
      <c r="F23" s="122" t="s">
        <v>0</v>
      </c>
      <c r="G23" s="121"/>
      <c r="H23" s="130">
        <f>F59</f>
        <v>0.01</v>
      </c>
      <c r="I23" s="11"/>
      <c r="J23" s="81"/>
      <c r="K23" s="11"/>
    </row>
    <row r="24" spans="3:11" ht="16.5" hidden="1">
      <c r="C24" s="4"/>
      <c r="D24" s="4"/>
      <c r="E24" s="121" t="s">
        <v>58</v>
      </c>
      <c r="F24" s="122"/>
      <c r="G24" s="121"/>
      <c r="H24" s="129">
        <f>+H8*H23</f>
        <v>81677.63157894736</v>
      </c>
      <c r="I24" s="11"/>
      <c r="J24" s="81"/>
      <c r="K24" s="11"/>
    </row>
    <row r="25" spans="3:11" ht="16.5" hidden="1">
      <c r="C25" s="4"/>
      <c r="D25" s="4"/>
      <c r="E25" s="121" t="s">
        <v>25</v>
      </c>
      <c r="F25" s="126"/>
      <c r="G25" s="121"/>
      <c r="H25" s="127" t="s">
        <v>0</v>
      </c>
      <c r="I25" s="124"/>
      <c r="J25" s="128">
        <f>F60</f>
        <v>0.01</v>
      </c>
      <c r="K25" s="11"/>
    </row>
    <row r="26" spans="3:11" ht="16.5" hidden="1">
      <c r="C26" s="4"/>
      <c r="D26" s="4"/>
      <c r="E26" s="121" t="s">
        <v>24</v>
      </c>
      <c r="F26" s="122"/>
      <c r="G26" s="121"/>
      <c r="H26" s="123"/>
      <c r="I26" s="124"/>
      <c r="J26" s="125">
        <f>J10+J25</f>
        <v>0.81</v>
      </c>
      <c r="K26" s="11"/>
    </row>
    <row r="27" spans="3:11" ht="16.5" hidden="1">
      <c r="C27" s="4"/>
      <c r="D27" s="4"/>
      <c r="E27" s="4" t="s">
        <v>9</v>
      </c>
      <c r="F27" s="66">
        <f>F11-(F11*F22)</f>
        <v>59150</v>
      </c>
      <c r="G27" s="4"/>
      <c r="H27" s="74"/>
      <c r="I27" s="11"/>
      <c r="J27" s="81"/>
      <c r="K27" s="11"/>
    </row>
    <row r="28" spans="3:11" ht="16.5" hidden="1">
      <c r="C28" s="4"/>
      <c r="D28" s="4"/>
      <c r="E28" s="84" t="s">
        <v>56</v>
      </c>
      <c r="F28" s="110">
        <f>(F11+F27)/2</f>
        <v>62075</v>
      </c>
      <c r="G28" s="4"/>
      <c r="H28" s="74" t="s">
        <v>0</v>
      </c>
      <c r="I28" s="11"/>
      <c r="J28" s="81"/>
      <c r="K28" s="11"/>
    </row>
    <row r="29" spans="3:11" ht="16.5" hidden="1">
      <c r="C29" s="4"/>
      <c r="D29" s="4"/>
      <c r="E29" s="4" t="s">
        <v>11</v>
      </c>
      <c r="F29" s="67">
        <f>+F14</f>
        <v>131.57894736842104</v>
      </c>
      <c r="G29" s="4"/>
      <c r="H29" s="75"/>
      <c r="I29" s="11"/>
      <c r="J29" s="81"/>
      <c r="K29" s="11"/>
    </row>
    <row r="30" spans="3:11" ht="16.5" hidden="1">
      <c r="C30" s="4"/>
      <c r="D30" s="4"/>
      <c r="E30" s="84" t="s">
        <v>43</v>
      </c>
      <c r="F30" s="111">
        <f>+F31/F11</f>
        <v>125.6578947368421</v>
      </c>
      <c r="G30" s="84"/>
      <c r="H30" s="103">
        <f>H7+(H7*H23)</f>
        <v>126.91447368421052</v>
      </c>
      <c r="I30" s="11"/>
      <c r="J30" s="81"/>
      <c r="K30" s="11"/>
    </row>
    <row r="31" spans="3:11" ht="16.5" hidden="1">
      <c r="C31" s="4"/>
      <c r="D31" s="4"/>
      <c r="E31" s="4" t="s">
        <v>34</v>
      </c>
      <c r="F31" s="66">
        <f>+F28*F29</f>
        <v>8167763.157894736</v>
      </c>
      <c r="G31" s="4"/>
      <c r="H31" s="74">
        <f>+H8+H24</f>
        <v>8249440.789473684</v>
      </c>
      <c r="I31" s="11"/>
      <c r="J31" s="81"/>
      <c r="K31" s="11"/>
    </row>
    <row r="32" spans="3:11" ht="16.5" hidden="1">
      <c r="C32" s="4"/>
      <c r="D32" s="4"/>
      <c r="E32" s="4" t="s">
        <v>14</v>
      </c>
      <c r="F32" s="68">
        <f>F31*F2</f>
        <v>1225164.4736842103</v>
      </c>
      <c r="G32" s="4"/>
      <c r="H32" s="76">
        <f>H31*F2</f>
        <v>1237416.1184210526</v>
      </c>
      <c r="I32" s="11"/>
      <c r="J32" s="81"/>
      <c r="K32" s="11"/>
    </row>
    <row r="33" spans="3:11" ht="16.5" hidden="1">
      <c r="C33" s="4"/>
      <c r="D33" s="4"/>
      <c r="E33" s="116" t="s">
        <v>59</v>
      </c>
      <c r="F33" s="117"/>
      <c r="G33" s="116"/>
      <c r="H33" s="118"/>
      <c r="I33" s="119"/>
      <c r="J33" s="120">
        <f>+J34/F11</f>
        <v>102.80072368421052</v>
      </c>
      <c r="K33" s="11"/>
    </row>
    <row r="34" spans="3:11" ht="16.5" hidden="1">
      <c r="C34" s="4"/>
      <c r="D34" s="4"/>
      <c r="E34" s="4" t="s">
        <v>26</v>
      </c>
      <c r="F34" s="36"/>
      <c r="G34" s="4"/>
      <c r="H34" s="32"/>
      <c r="I34" s="11"/>
      <c r="J34" s="82">
        <f>+J8*J26</f>
        <v>6682047.0394736845</v>
      </c>
      <c r="K34" s="11"/>
    </row>
    <row r="35" spans="3:11" ht="16.5" hidden="1">
      <c r="C35" s="4"/>
      <c r="D35" s="4"/>
      <c r="E35" s="4" t="s">
        <v>27</v>
      </c>
      <c r="F35" s="36"/>
      <c r="G35" s="4"/>
      <c r="H35" s="9"/>
      <c r="I35" s="11"/>
      <c r="J35" s="83">
        <f>+J34*F3</f>
        <v>1670511.7598684211</v>
      </c>
      <c r="K35" s="11"/>
    </row>
    <row r="36" spans="3:11" ht="16.5" hidden="1">
      <c r="C36" s="4"/>
      <c r="D36" s="4"/>
      <c r="E36" s="4"/>
      <c r="F36" s="36"/>
      <c r="G36" s="4"/>
      <c r="H36" s="9"/>
      <c r="I36" s="11"/>
      <c r="J36" s="11"/>
      <c r="K36" s="11"/>
    </row>
    <row r="37" spans="3:11" ht="19.5" hidden="1">
      <c r="C37" s="4"/>
      <c r="D37" s="4"/>
      <c r="E37" s="104" t="s">
        <v>29</v>
      </c>
      <c r="F37" s="106">
        <f>+F30-F7</f>
        <v>0.6578947368420955</v>
      </c>
      <c r="G37" s="107"/>
      <c r="H37" s="108">
        <f>(H31-H8)/F4</f>
        <v>1.256578947368422</v>
      </c>
      <c r="I37" s="105"/>
      <c r="J37" s="109">
        <f>(J34-J16)/F4</f>
        <v>1.269144736842109</v>
      </c>
      <c r="K37" s="11"/>
    </row>
    <row r="38" spans="3:11" ht="16.5" hidden="1">
      <c r="C38" s="4"/>
      <c r="D38" s="4"/>
      <c r="E38" s="15"/>
      <c r="F38" s="4"/>
      <c r="G38" s="4"/>
      <c r="H38" s="9"/>
      <c r="I38" s="11"/>
      <c r="J38" s="11"/>
      <c r="K38" s="11"/>
    </row>
    <row r="39" spans="3:11" ht="16.5" hidden="1">
      <c r="C39" s="4"/>
      <c r="D39" s="4"/>
      <c r="E39" s="15"/>
      <c r="F39" s="4"/>
      <c r="G39" s="4"/>
      <c r="H39" s="9"/>
      <c r="I39" s="11"/>
      <c r="J39" s="11"/>
      <c r="K39" s="11"/>
    </row>
    <row r="40" spans="3:11" ht="12" customHeight="1" hidden="1">
      <c r="C40" s="4"/>
      <c r="D40" s="4"/>
      <c r="E40" s="15" t="s">
        <v>15</v>
      </c>
      <c r="F40" s="37">
        <f>+F32-F15</f>
        <v>6414.47368421033</v>
      </c>
      <c r="G40" s="4"/>
      <c r="I40" s="11"/>
      <c r="K40" s="11"/>
    </row>
    <row r="41" spans="3:11" ht="15" customHeight="1" hidden="1">
      <c r="C41" s="4"/>
      <c r="D41" s="4"/>
      <c r="E41" s="15" t="s">
        <v>38</v>
      </c>
      <c r="F41" s="4"/>
      <c r="G41" s="4"/>
      <c r="H41" s="38">
        <f>H32-H15</f>
        <v>12251.644736842252</v>
      </c>
      <c r="I41" s="11"/>
      <c r="J41" s="11"/>
      <c r="K41" s="11"/>
    </row>
    <row r="42" spans="5:10" ht="17.25" customHeight="1" hidden="1">
      <c r="E42" s="15" t="s">
        <v>39</v>
      </c>
      <c r="H42" s="24"/>
      <c r="J42" s="38">
        <f>+J35-J18</f>
        <v>20623.60197368427</v>
      </c>
    </row>
    <row r="43" spans="5:9" ht="0.75" customHeight="1" hidden="1">
      <c r="E43" s="1">
        <f>IF(AND(OR($F$45=90000,$F$45&gt;90000),$F$45&lt;90100),$E$45,$H$45)</f>
        <v>1</v>
      </c>
      <c r="H43" s="16">
        <f>+F40+H41+J42</f>
        <v>39289.720394736854</v>
      </c>
      <c r="I43" s="39"/>
    </row>
    <row r="44" spans="8:9" ht="12" customHeight="1" hidden="1">
      <c r="H44" s="16"/>
      <c r="I44" s="39"/>
    </row>
    <row r="45" spans="5:10" ht="14.25" customHeight="1">
      <c r="E45" s="140">
        <v>1</v>
      </c>
      <c r="F45" s="140">
        <f>I53</f>
        <v>90003</v>
      </c>
      <c r="G45" s="140"/>
      <c r="H45" s="140">
        <v>0</v>
      </c>
      <c r="I45" s="140"/>
      <c r="J45" s="140"/>
    </row>
    <row r="46" spans="5:10" s="3" customFormat="1" ht="20.25" customHeight="1">
      <c r="E46" s="40" t="s">
        <v>42</v>
      </c>
      <c r="F46" s="40"/>
      <c r="G46" s="40"/>
      <c r="H46" s="40"/>
      <c r="I46" s="41"/>
      <c r="J46" s="42"/>
    </row>
    <row r="47" ht="2.25" customHeight="1"/>
    <row r="48" ht="9" customHeight="1"/>
    <row r="49" ht="5.25" customHeight="1"/>
    <row r="50" spans="5:9" ht="19.5" customHeight="1">
      <c r="E50" s="43" t="s">
        <v>31</v>
      </c>
      <c r="F50" s="51">
        <v>0.15</v>
      </c>
      <c r="G50" s="135" t="s">
        <v>44</v>
      </c>
      <c r="H50" s="17"/>
      <c r="I50" s="18">
        <f>DATE(98,11,24)</f>
        <v>36123</v>
      </c>
    </row>
    <row r="51" spans="5:9" ht="19.5" customHeight="1">
      <c r="E51" s="43" t="s">
        <v>30</v>
      </c>
      <c r="F51" s="52">
        <v>0.25</v>
      </c>
      <c r="G51" s="136" t="str">
        <f>+G50</f>
        <v>$</v>
      </c>
      <c r="H51" s="17"/>
      <c r="I51" s="141">
        <v>25480</v>
      </c>
    </row>
    <row r="52" spans="5:9" ht="19.5" customHeight="1">
      <c r="E52" s="43" t="s">
        <v>16</v>
      </c>
      <c r="F52" s="53">
        <v>65000</v>
      </c>
      <c r="G52" s="139" t="s">
        <v>4</v>
      </c>
      <c r="H52" s="17"/>
      <c r="I52" s="142">
        <v>28400</v>
      </c>
    </row>
    <row r="53" spans="5:9" ht="19.5" customHeight="1">
      <c r="E53" s="44" t="s">
        <v>53</v>
      </c>
      <c r="F53" s="54">
        <v>125</v>
      </c>
      <c r="G53" s="139" t="s">
        <v>4</v>
      </c>
      <c r="H53" s="17"/>
      <c r="I53" s="18">
        <f>SUM(I50:I52)</f>
        <v>90003</v>
      </c>
    </row>
    <row r="54" spans="5:9" ht="19.5" customHeight="1">
      <c r="E54" s="44" t="s">
        <v>54</v>
      </c>
      <c r="F54" s="55">
        <v>0.1</v>
      </c>
      <c r="G54" s="19"/>
      <c r="H54" s="17"/>
      <c r="I54" s="20"/>
    </row>
    <row r="55" spans="5:9" ht="19.5" customHeight="1">
      <c r="E55" s="45" t="s">
        <v>55</v>
      </c>
      <c r="F55" s="55">
        <v>0.8</v>
      </c>
      <c r="G55" s="19"/>
      <c r="H55" s="17"/>
      <c r="I55" s="20"/>
    </row>
    <row r="56" spans="5:9" ht="4.5" customHeight="1">
      <c r="E56" s="45"/>
      <c r="F56" s="55"/>
      <c r="G56" s="19"/>
      <c r="H56" s="17"/>
      <c r="I56" s="20"/>
    </row>
    <row r="57" spans="5:10" ht="18" customHeight="1">
      <c r="E57" s="21"/>
      <c r="F57" s="56" t="s">
        <v>0</v>
      </c>
      <c r="G57" s="21"/>
      <c r="H57" s="25" t="s">
        <v>32</v>
      </c>
      <c r="I57" s="25"/>
      <c r="J57" s="46"/>
    </row>
    <row r="58" spans="2:9" s="22" customFormat="1" ht="22.5">
      <c r="B58" s="88"/>
      <c r="C58" s="89"/>
      <c r="D58" s="89"/>
      <c r="E58" s="43" t="s">
        <v>60</v>
      </c>
      <c r="F58" s="90">
        <v>0.01</v>
      </c>
      <c r="G58" s="91" t="s">
        <v>52</v>
      </c>
      <c r="H58" s="92">
        <f>+F37*E43</f>
        <v>0.6578947368420955</v>
      </c>
      <c r="I58" s="93" t="s">
        <v>46</v>
      </c>
    </row>
    <row r="59" spans="2:9" s="22" customFormat="1" ht="22.5">
      <c r="B59" s="94"/>
      <c r="E59" s="43" t="s">
        <v>40</v>
      </c>
      <c r="F59" s="57">
        <v>0.01</v>
      </c>
      <c r="G59" s="62" t="s">
        <v>52</v>
      </c>
      <c r="H59" s="65">
        <f>+H37*E43</f>
        <v>1.256578947368422</v>
      </c>
      <c r="I59" s="95" t="s">
        <v>47</v>
      </c>
    </row>
    <row r="60" spans="2:9" s="22" customFormat="1" ht="22.5">
      <c r="B60" s="96"/>
      <c r="C60" s="97"/>
      <c r="D60" s="97"/>
      <c r="E60" s="98" t="s">
        <v>41</v>
      </c>
      <c r="F60" s="99">
        <v>0.01</v>
      </c>
      <c r="G60" s="100" t="s">
        <v>52</v>
      </c>
      <c r="H60" s="101">
        <f>+J37*E43</f>
        <v>1.269144736842109</v>
      </c>
      <c r="I60" s="102" t="s">
        <v>48</v>
      </c>
    </row>
    <row r="61" spans="5:9" ht="11.25" customHeight="1">
      <c r="E61" s="21"/>
      <c r="F61" s="5" t="s">
        <v>0</v>
      </c>
      <c r="G61" s="21"/>
      <c r="H61" s="23" t="s">
        <v>0</v>
      </c>
      <c r="I61" s="21"/>
    </row>
    <row r="62" spans="5:8" ht="19.5">
      <c r="E62" s="43" t="s">
        <v>35</v>
      </c>
      <c r="F62" s="63">
        <f>F40*E43</f>
        <v>6414.47368421033</v>
      </c>
      <c r="G62" s="137" t="str">
        <f>+G50</f>
        <v>$</v>
      </c>
      <c r="H62" s="21"/>
    </row>
    <row r="63" spans="5:8" ht="19.5">
      <c r="E63" s="43" t="s">
        <v>36</v>
      </c>
      <c r="F63" s="63">
        <f>H41*E43</f>
        <v>12251.644736842252</v>
      </c>
      <c r="G63" s="137" t="str">
        <f>+G50</f>
        <v>$</v>
      </c>
      <c r="H63" s="21"/>
    </row>
    <row r="64" spans="5:8" ht="20.25" thickBot="1">
      <c r="E64" s="43" t="s">
        <v>37</v>
      </c>
      <c r="F64" s="63">
        <f>J42*E43</f>
        <v>20623.60197368427</v>
      </c>
      <c r="G64" s="137" t="str">
        <f>+G50</f>
        <v>$</v>
      </c>
      <c r="H64" s="21"/>
    </row>
    <row r="65" spans="5:8" ht="20.25" thickBot="1">
      <c r="E65" s="47" t="s">
        <v>51</v>
      </c>
      <c r="F65" s="64">
        <f>SUM(F62:F64)</f>
        <v>39289.720394736854</v>
      </c>
      <c r="G65" s="137" t="str">
        <f>+G50</f>
        <v>$</v>
      </c>
      <c r="H65" s="21"/>
    </row>
    <row r="66" spans="5:8" ht="6" customHeight="1">
      <c r="E66" s="21"/>
      <c r="G66" s="138"/>
      <c r="H66" s="1" t="s">
        <v>45</v>
      </c>
    </row>
    <row r="67" spans="2:7" ht="19.5">
      <c r="B67" s="59"/>
      <c r="C67" s="59"/>
      <c r="D67" s="59"/>
      <c r="E67" s="58" t="s">
        <v>49</v>
      </c>
      <c r="F67" s="61">
        <f>F65/40*52</f>
        <v>51076.636513157915</v>
      </c>
      <c r="G67" s="60" t="str">
        <f>+G65</f>
        <v>$</v>
      </c>
    </row>
    <row r="68" spans="5:8" ht="21">
      <c r="E68" s="19" t="s">
        <v>0</v>
      </c>
      <c r="F68" s="24"/>
      <c r="G68" s="24"/>
      <c r="H68" s="24"/>
    </row>
    <row r="69" spans="5:8" ht="21">
      <c r="E69" s="48" t="s">
        <v>50</v>
      </c>
      <c r="F69" s="49"/>
      <c r="G69" s="49"/>
      <c r="H69" s="50"/>
    </row>
    <row r="70" ht="15.75" thickBot="1"/>
    <row r="71" spans="5:9" ht="23.25" thickBot="1">
      <c r="E71" s="143" t="s">
        <v>63</v>
      </c>
      <c r="G71" s="144" t="s">
        <v>61</v>
      </c>
      <c r="H71" s="145"/>
      <c r="I71" s="146"/>
    </row>
    <row r="72" spans="7:9" ht="16.5">
      <c r="G72" s="147" t="s">
        <v>62</v>
      </c>
      <c r="H72" s="148"/>
      <c r="I72" s="149"/>
    </row>
  </sheetData>
  <sheetProtection password="C2BE" sheet="1" objects="1" scenarios="1"/>
  <printOptions horizontalCentered="1" verticalCentered="1"/>
  <pageMargins left="0.11811023622047245" right="0.1968503937007874" top="0.31496062992125984" bottom="0.7086614173228347" header="0.2362204724409449" footer="0.5118110236220472"/>
  <pageSetup horizontalDpi="300" verticalDpi="300" orientation="landscape" paperSize="9" r:id="rId2"/>
  <headerFooter alignWithMargins="0">
    <oddFooter>&amp;LIFT//FF//NOV98//&amp;D&amp;R&amp;F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FRANSEN</dc:creator>
  <cp:keywords/>
  <dc:description/>
  <cp:lastModifiedBy>Geert</cp:lastModifiedBy>
  <cp:lastPrinted>2000-08-03T12:26:10Z</cp:lastPrinted>
  <dcterms:created xsi:type="dcterms:W3CDTF">1998-11-09T15:05:06Z</dcterms:created>
  <dcterms:modified xsi:type="dcterms:W3CDTF">2010-08-05T09:53:18Z</dcterms:modified>
  <cp:category/>
  <cp:version/>
  <cp:contentType/>
  <cp:contentStatus/>
</cp:coreProperties>
</file>